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905" activeTab="0"/>
  </bookViews>
  <sheets>
    <sheet name="FR-01" sheetId="1" r:id="rId1"/>
  </sheets>
  <externalReferences>
    <externalReference r:id="rId4"/>
    <externalReference r:id="rId5"/>
  </externalReferences>
  <definedNames>
    <definedName name="_xlnm.Print_Area" localSheetId="0">'FR-01'!$A$1:$L$63</definedName>
    <definedName name="ESTADO">'[2]otros'!$A$2:$A$3</definedName>
    <definedName name="MUEBLES">'[2]cat'!$A$4:$A$55</definedName>
    <definedName name="TIPODOCIN">'[1]otros'!$A$12:$A$18</definedName>
  </definedNames>
  <calcPr fullCalcOnLoad="1"/>
</workbook>
</file>

<file path=xl/sharedStrings.xml><?xml version="1.0" encoding="utf-8"?>
<sst xmlns="http://schemas.openxmlformats.org/spreadsheetml/2006/main" count="79" uniqueCount="78">
  <si>
    <t>%</t>
  </si>
  <si>
    <t>CUENTAS DE RESULTADOS</t>
  </si>
  <si>
    <t>CUENTAS DE BALANCE</t>
  </si>
  <si>
    <t>CONCEPTO</t>
  </si>
  <si>
    <t>PRESUPUESTO</t>
  </si>
  <si>
    <t>ELABORÓ:</t>
  </si>
  <si>
    <t>CUADRO RESUMEN DE LA SITUACIÓN FINANCIERA</t>
  </si>
  <si>
    <t>TOTALES:</t>
  </si>
  <si>
    <t>FUENTE DE FINANCIAMIENTO</t>
  </si>
  <si>
    <t>AVANCE %</t>
  </si>
  <si>
    <t xml:space="preserve">FIN. </t>
  </si>
  <si>
    <t>I  R  R  E  D  U  C  T  I  B  L  E  S</t>
  </si>
  <si>
    <t>APROBADO / MODIFICADO ANUAL</t>
  </si>
  <si>
    <t>INGRESOS Y OTROS BENEFICIOS ACUMULADOS</t>
  </si>
  <si>
    <t>GASTOS Y OTRAS PÉRDIDAS ACUMULADOS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</si>
  <si>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</si>
  <si>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INTERESES GENERADOS ACUMULADOS</t>
  </si>
  <si>
    <t>Impuestos</t>
  </si>
  <si>
    <t>Derechos</t>
  </si>
  <si>
    <t>Aprovechamientos</t>
  </si>
  <si>
    <t>Productos</t>
  </si>
  <si>
    <t>Ingresos por Ventas</t>
  </si>
  <si>
    <t>SALDOS EN CAJA Y BANCOS
(A)</t>
  </si>
  <si>
    <t>° DEUDORAS DE ACTIVO
(B)</t>
  </si>
  <si>
    <t xml:space="preserve">° ACREEDORAS DE PASIVO
( C ) </t>
  </si>
  <si>
    <t>DIFERENCIA
A+B-C = D</t>
  </si>
  <si>
    <t>MUNICIPIO DE: FRANCISCO I. MADERO, HGO.</t>
  </si>
  <si>
    <t xml:space="preserve"> REVISÓ Y AUTORIZÓ</t>
  </si>
  <si>
    <t>REVISÓ</t>
  </si>
  <si>
    <t>TESORERO MUNICIPAL</t>
  </si>
  <si>
    <t>C.F.E.</t>
  </si>
  <si>
    <t xml:space="preserve">LAUDOS LABORALES </t>
  </si>
  <si>
    <t>INGRESOS PROPIOS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</si>
  <si>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</si>
  <si>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</si>
  <si>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</si>
  <si>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</si>
  <si>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</si>
  <si>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FOFIS 2020</t>
  </si>
  <si>
    <t>Colaboracion Fiscal</t>
  </si>
  <si>
    <t xml:space="preserve">OBRA PÚBLICA EJERCICOS ANTERIORES </t>
  </si>
  <si>
    <t>FOFIR 2021</t>
  </si>
  <si>
    <t>FEIEF 2021</t>
  </si>
  <si>
    <t xml:space="preserve">ACUMULADO </t>
  </si>
  <si>
    <t xml:space="preserve">OBRA PÚBLICA (BENEFICIARIOS) EJERCICOS ANTERIORES </t>
  </si>
  <si>
    <t>I.S.R. - E.B.I. 2021</t>
  </si>
  <si>
    <t>F.G.P 2022</t>
  </si>
  <si>
    <t>FFM 2022</t>
  </si>
  <si>
    <t>FOFYR 2022</t>
  </si>
  <si>
    <t>ISAN 2022</t>
  </si>
  <si>
    <t>IVF GASOLINAS 2022</t>
  </si>
  <si>
    <t>CISAN 2022</t>
  </si>
  <si>
    <t>I.S.R. - E.B.I. 2022</t>
  </si>
  <si>
    <t>F.I.S.M. 2022</t>
  </si>
  <si>
    <t>I.S.R. 2022</t>
  </si>
  <si>
    <t>IEPS TABACOS 2022</t>
  </si>
  <si>
    <t>FOCOM 2022</t>
  </si>
  <si>
    <t>FEIEF 2022</t>
  </si>
  <si>
    <t>AL 31 DE MARZO DE 2023</t>
  </si>
  <si>
    <t>F.G.P 2023</t>
  </si>
  <si>
    <t>FOFYR 2023</t>
  </si>
  <si>
    <t>CISAN 2023</t>
  </si>
  <si>
    <t>ISAN 2023</t>
  </si>
  <si>
    <t>IEPS TABACOS 2023</t>
  </si>
  <si>
    <t>IVF GASOLINAS 2023</t>
  </si>
  <si>
    <t>I.S.R. - E.B.I. 2023</t>
  </si>
  <si>
    <t>FOCOM 2023</t>
  </si>
  <si>
    <t>F.I.S.M. 2023</t>
  </si>
  <si>
    <t>FORTAMUN-DF 2023</t>
  </si>
  <si>
    <t>I.S.R. 2023</t>
  </si>
  <si>
    <t>FEIEF 2023</t>
  </si>
  <si>
    <t>REPO 2022</t>
  </si>
  <si>
    <t>EJERCICIOS ANTERIORES 2022</t>
  </si>
  <si>
    <t>EJERCICIOS ANTERIORES 2021</t>
  </si>
  <si>
    <t>FFM 2023</t>
  </si>
  <si>
    <t>PROAGUA MUNICIPAL 2022</t>
  </si>
  <si>
    <t>EJERCICIO FISCAL 2023</t>
  </si>
  <si>
    <t>EJERCICIO FISCAL: 2023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</si>
</sst>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#,##0.00\ _€"/>
    <numFmt numFmtId="181" formatCode="_-[$€-2]* #,##0.00_-;\-[$€-2]* #,##0.00_-;_-[$€-2]* \-??_-"/>
    <numFmt numFmtId="182" formatCode="0.0%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i/>
      <sz val="12"/>
      <color indexed="8"/>
      <name val="Arial Narrow"/>
      <family val="2"/>
    </font>
    <font>
      <sz val="8"/>
      <color indexed="62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Arial Narrow"/>
      <family val="2"/>
    </font>
    <font>
      <sz val="8"/>
      <color theme="4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3" fillId="25" borderId="0" applyNumberFormat="0" applyBorder="0" applyAlignment="0" applyProtection="0"/>
    <xf numFmtId="0" fontId="40" fillId="26" borderId="0" applyNumberFormat="0" applyBorder="0" applyAlignment="0" applyProtection="0"/>
    <xf numFmtId="0" fontId="13" fillId="17" borderId="0" applyNumberFormat="0" applyBorder="0" applyAlignment="0" applyProtection="0"/>
    <xf numFmtId="0" fontId="40" fillId="27" borderId="0" applyNumberFormat="0" applyBorder="0" applyAlignment="0" applyProtection="0"/>
    <xf numFmtId="0" fontId="13" fillId="19" borderId="0" applyNumberFormat="0" applyBorder="0" applyAlignment="0" applyProtection="0"/>
    <xf numFmtId="0" fontId="40" fillId="28" borderId="0" applyNumberFormat="0" applyBorder="0" applyAlignment="0" applyProtection="0"/>
    <xf numFmtId="0" fontId="13" fillId="29" borderId="0" applyNumberFormat="0" applyBorder="0" applyAlignment="0" applyProtection="0"/>
    <xf numFmtId="0" fontId="40" fillId="30" borderId="0" applyNumberFormat="0" applyBorder="0" applyAlignment="0" applyProtection="0"/>
    <xf numFmtId="0" fontId="13" fillId="31" borderId="0" applyNumberFormat="0" applyBorder="0" applyAlignment="0" applyProtection="0"/>
    <xf numFmtId="0" fontId="40" fillId="32" borderId="0" applyNumberFormat="0" applyBorder="0" applyAlignment="0" applyProtection="0"/>
    <xf numFmtId="0" fontId="13" fillId="33" borderId="0" applyNumberFormat="0" applyBorder="0" applyAlignment="0" applyProtection="0"/>
    <xf numFmtId="0" fontId="14" fillId="7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1" applyNumberFormat="0" applyAlignment="0" applyProtection="0"/>
    <xf numFmtId="0" fontId="15" fillId="36" borderId="2" applyNumberFormat="0" applyAlignment="0" applyProtection="0"/>
    <xf numFmtId="0" fontId="43" fillId="37" borderId="3" applyNumberFormat="0" applyAlignment="0" applyProtection="0"/>
    <xf numFmtId="0" fontId="16" fillId="38" borderId="4" applyNumberFormat="0" applyAlignment="0" applyProtection="0"/>
    <xf numFmtId="0" fontId="44" fillId="0" borderId="5" applyNumberFormat="0" applyFill="0" applyAlignment="0" applyProtection="0"/>
    <xf numFmtId="0" fontId="17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13" fillId="40" borderId="0" applyNumberFormat="0" applyBorder="0" applyAlignment="0" applyProtection="0"/>
    <xf numFmtId="0" fontId="40" fillId="41" borderId="0" applyNumberFormat="0" applyBorder="0" applyAlignment="0" applyProtection="0"/>
    <xf numFmtId="0" fontId="13" fillId="42" borderId="0" applyNumberFormat="0" applyBorder="0" applyAlignment="0" applyProtection="0"/>
    <xf numFmtId="0" fontId="40" fillId="43" borderId="0" applyNumberFormat="0" applyBorder="0" applyAlignment="0" applyProtection="0"/>
    <xf numFmtId="0" fontId="13" fillId="44" borderId="0" applyNumberFormat="0" applyBorder="0" applyAlignment="0" applyProtection="0"/>
    <xf numFmtId="0" fontId="40" fillId="45" borderId="0" applyNumberFormat="0" applyBorder="0" applyAlignment="0" applyProtection="0"/>
    <xf numFmtId="0" fontId="13" fillId="29" borderId="0" applyNumberFormat="0" applyBorder="0" applyAlignment="0" applyProtection="0"/>
    <xf numFmtId="0" fontId="40" fillId="46" borderId="0" applyNumberFormat="0" applyBorder="0" applyAlignment="0" applyProtection="0"/>
    <xf numFmtId="0" fontId="13" fillId="31" borderId="0" applyNumberFormat="0" applyBorder="0" applyAlignment="0" applyProtection="0"/>
    <xf numFmtId="0" fontId="40" fillId="47" borderId="0" applyNumberFormat="0" applyBorder="0" applyAlignment="0" applyProtection="0"/>
    <xf numFmtId="0" fontId="13" fillId="48" borderId="0" applyNumberFormat="0" applyBorder="0" applyAlignment="0" applyProtection="0"/>
    <xf numFmtId="0" fontId="47" fillId="49" borderId="1" applyNumberFormat="0" applyAlignment="0" applyProtection="0"/>
    <xf numFmtId="0" fontId="19" fillId="13" borderId="2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0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51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35" borderId="10" applyNumberFormat="0" applyAlignment="0" applyProtection="0"/>
    <xf numFmtId="0" fontId="22" fillId="36" borderId="11" applyNumberFormat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26" fillId="0" borderId="13" applyNumberFormat="0" applyFill="0" applyAlignment="0" applyProtection="0"/>
    <xf numFmtId="0" fontId="46" fillId="0" borderId="14" applyNumberFormat="0" applyFill="0" applyAlignment="0" applyProtection="0"/>
    <xf numFmtId="0" fontId="18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27" fillId="0" borderId="17" applyNumberFormat="0" applyFill="0" applyAlignment="0" applyProtection="0"/>
  </cellStyleXfs>
  <cellXfs count="76">
    <xf numFmtId="0" fontId="0" fillId="0" borderId="0" xfId="0" applyAlignment="1">
      <alignment/>
    </xf>
    <xf numFmtId="0" fontId="5" fillId="55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4" fontId="4" fillId="0" borderId="0" xfId="87" applyFont="1" applyFill="1" applyAlignment="1">
      <alignment horizontal="center"/>
    </xf>
    <xf numFmtId="44" fontId="12" fillId="0" borderId="0" xfId="87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/>
    </xf>
    <xf numFmtId="44" fontId="3" fillId="0" borderId="18" xfId="87" applyFont="1" applyFill="1" applyBorder="1" applyAlignment="1">
      <alignment/>
    </xf>
    <xf numFmtId="44" fontId="7" fillId="0" borderId="18" xfId="87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4" fontId="7" fillId="0" borderId="18" xfId="93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4" fontId="9" fillId="0" borderId="0" xfId="87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" fontId="58" fillId="56" borderId="0" xfId="0" applyNumberFormat="1" applyFont="1" applyFill="1" applyAlignment="1">
      <alignment horizontal="center" wrapText="1"/>
    </xf>
    <xf numFmtId="9" fontId="59" fillId="0" borderId="18" xfId="118" applyFont="1" applyFill="1" applyBorder="1" applyAlignment="1">
      <alignment horizontal="center"/>
    </xf>
    <xf numFmtId="44" fontId="59" fillId="0" borderId="18" xfId="118" applyNumberFormat="1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/>
    </xf>
    <xf numFmtId="44" fontId="3" fillId="0" borderId="18" xfId="87" applyFont="1" applyFill="1" applyBorder="1" applyAlignment="1">
      <alignment horizontal="center"/>
    </xf>
    <xf numFmtId="0" fontId="58" fillId="56" borderId="0" xfId="0" applyFont="1" applyFill="1" applyAlignment="1">
      <alignment horizontal="center" wrapText="1"/>
    </xf>
    <xf numFmtId="0" fontId="9" fillId="56" borderId="0" xfId="0" applyFont="1" applyFill="1" applyAlignment="1">
      <alignment/>
    </xf>
    <xf numFmtId="44" fontId="9" fillId="56" borderId="0" xfId="0" applyNumberFormat="1" applyFont="1" applyFill="1" applyAlignment="1">
      <alignment/>
    </xf>
    <xf numFmtId="0" fontId="5" fillId="56" borderId="18" xfId="0" applyFont="1" applyFill="1" applyBorder="1" applyAlignment="1">
      <alignment horizontal="center"/>
    </xf>
    <xf numFmtId="8" fontId="0" fillId="56" borderId="0" xfId="0" applyNumberFormat="1" applyFont="1" applyFill="1" applyAlignment="1">
      <alignment/>
    </xf>
    <xf numFmtId="44" fontId="60" fillId="56" borderId="0" xfId="87" applyFont="1" applyFill="1" applyAlignment="1">
      <alignment horizontal="center" wrapText="1"/>
    </xf>
    <xf numFmtId="9" fontId="7" fillId="56" borderId="18" xfId="0" applyNumberFormat="1" applyFont="1" applyFill="1" applyBorder="1" applyAlignment="1">
      <alignment horizontal="center"/>
    </xf>
    <xf numFmtId="0" fontId="10" fillId="56" borderId="0" xfId="0" applyFont="1" applyFill="1" applyAlignment="1">
      <alignment/>
    </xf>
    <xf numFmtId="0" fontId="7" fillId="56" borderId="0" xfId="0" applyFont="1" applyFill="1" applyAlignment="1">
      <alignment horizontal="center"/>
    </xf>
    <xf numFmtId="4" fontId="3" fillId="56" borderId="0" xfId="0" applyNumberFormat="1" applyFont="1" applyFill="1" applyBorder="1" applyAlignment="1">
      <alignment horizontal="center"/>
    </xf>
    <xf numFmtId="44" fontId="7" fillId="56" borderId="0" xfId="87" applyFont="1" applyFill="1" applyAlignment="1">
      <alignment/>
    </xf>
    <xf numFmtId="0" fontId="10" fillId="56" borderId="0" xfId="0" applyFont="1" applyFill="1" applyAlignment="1">
      <alignment horizontal="center"/>
    </xf>
    <xf numFmtId="0" fontId="3" fillId="56" borderId="0" xfId="0" applyFont="1" applyFill="1" applyBorder="1" applyAlignment="1">
      <alignment/>
    </xf>
    <xf numFmtId="0" fontId="3" fillId="56" borderId="0" xfId="0" applyFont="1" applyFill="1" applyAlignment="1">
      <alignment horizontal="center"/>
    </xf>
    <xf numFmtId="44" fontId="3" fillId="56" borderId="0" xfId="87" applyFont="1" applyFill="1" applyAlignment="1">
      <alignment/>
    </xf>
    <xf numFmtId="44" fontId="61" fillId="56" borderId="0" xfId="87" applyFont="1" applyFill="1" applyAlignment="1">
      <alignment horizontal="center"/>
    </xf>
    <xf numFmtId="0" fontId="11" fillId="56" borderId="0" xfId="0" applyFont="1" applyFill="1" applyAlignment="1">
      <alignment/>
    </xf>
    <xf numFmtId="0" fontId="7" fillId="56" borderId="0" xfId="0" applyFont="1" applyFill="1" applyBorder="1" applyAlignment="1">
      <alignment horizontal="center"/>
    </xf>
    <xf numFmtId="44" fontId="7" fillId="0" borderId="19" xfId="93" applyFont="1" applyFill="1" applyBorder="1" applyAlignment="1">
      <alignment horizontal="center"/>
    </xf>
    <xf numFmtId="44" fontId="9" fillId="56" borderId="0" xfId="0" applyNumberFormat="1" applyFont="1" applyFill="1" applyAlignment="1">
      <alignment horizontal="center"/>
    </xf>
    <xf numFmtId="44" fontId="5" fillId="56" borderId="0" xfId="93" applyFont="1" applyFill="1" applyBorder="1" applyAlignment="1">
      <alignment horizontal="center"/>
    </xf>
    <xf numFmtId="44" fontId="7" fillId="0" borderId="0" xfId="93" applyFont="1" applyFill="1" applyBorder="1" applyAlignment="1">
      <alignment horizontal="center"/>
    </xf>
    <xf numFmtId="9" fontId="7" fillId="56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4" fontId="3" fillId="0" borderId="0" xfId="87" applyFont="1" applyFill="1" applyBorder="1" applyAlignment="1">
      <alignment/>
    </xf>
    <xf numFmtId="44" fontId="59" fillId="0" borderId="0" xfId="118" applyNumberFormat="1" applyFont="1" applyFill="1" applyBorder="1" applyAlignment="1">
      <alignment horizontal="center"/>
    </xf>
    <xf numFmtId="44" fontId="3" fillId="0" borderId="0" xfId="87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/>
    </xf>
    <xf numFmtId="0" fontId="3" fillId="56" borderId="0" xfId="0" applyFont="1" applyFill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44" fontId="3" fillId="56" borderId="0" xfId="87" applyFont="1" applyFill="1" applyBorder="1" applyAlignment="1">
      <alignment horizontal="center"/>
    </xf>
    <xf numFmtId="44" fontId="62" fillId="56" borderId="0" xfId="0" applyNumberFormat="1" applyFont="1" applyFill="1" applyBorder="1" applyAlignment="1">
      <alignment horizontal="center"/>
    </xf>
    <xf numFmtId="0" fontId="62" fillId="56" borderId="0" xfId="0" applyFont="1" applyFill="1" applyBorder="1" applyAlignment="1">
      <alignment horizontal="center"/>
    </xf>
    <xf numFmtId="44" fontId="7" fillId="56" borderId="0" xfId="87" applyFont="1" applyFill="1" applyBorder="1" applyAlignment="1">
      <alignment horizontal="center" wrapText="1"/>
    </xf>
    <xf numFmtId="44" fontId="6" fillId="56" borderId="18" xfId="93" applyFont="1" applyFill="1" applyBorder="1" applyAlignment="1">
      <alignment horizontal="center"/>
    </xf>
    <xf numFmtId="44" fontId="7" fillId="0" borderId="20" xfId="93" applyFont="1" applyFill="1" applyBorder="1" applyAlignment="1">
      <alignment horizontal="center"/>
    </xf>
    <xf numFmtId="44" fontId="7" fillId="0" borderId="21" xfId="93" applyFont="1" applyFill="1" applyBorder="1" applyAlignment="1">
      <alignment horizontal="center"/>
    </xf>
    <xf numFmtId="44" fontId="7" fillId="0" borderId="19" xfId="93" applyFont="1" applyFill="1" applyBorder="1" applyAlignment="1">
      <alignment horizontal="center"/>
    </xf>
    <xf numFmtId="44" fontId="5" fillId="56" borderId="18" xfId="93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6" fillId="56" borderId="0" xfId="0" applyFont="1" applyFill="1" applyBorder="1" applyAlignment="1">
      <alignment horizontal="center"/>
    </xf>
    <xf numFmtId="0" fontId="5" fillId="56" borderId="18" xfId="0" applyFont="1" applyFill="1" applyBorder="1" applyAlignment="1">
      <alignment horizontal="center" vertical="center"/>
    </xf>
    <xf numFmtId="0" fontId="5" fillId="55" borderId="22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5" fillId="55" borderId="18" xfId="0" applyFont="1" applyFill="1" applyBorder="1" applyAlignment="1">
      <alignment horizontal="center" wrapText="1"/>
    </xf>
    <xf numFmtId="0" fontId="63" fillId="56" borderId="0" xfId="101" applyFont="1" applyFill="1" applyAlignment="1">
      <alignment horizontal="center"/>
      <protection/>
    </xf>
    <xf numFmtId="0" fontId="64" fillId="56" borderId="0" xfId="101" applyFont="1" applyFill="1" applyAlignment="1">
      <alignment horizontal="center"/>
      <protection/>
    </xf>
    <xf numFmtId="0" fontId="5" fillId="55" borderId="18" xfId="0" applyFont="1" applyFill="1" applyBorder="1" applyAlignment="1">
      <alignment horizontal="center"/>
    </xf>
    <xf numFmtId="0" fontId="8" fillId="55" borderId="18" xfId="0" applyFont="1" applyFill="1" applyBorder="1" applyAlignment="1">
      <alignment horizontal="center"/>
    </xf>
    <xf numFmtId="0" fontId="5" fillId="56" borderId="20" xfId="0" applyFont="1" applyFill="1" applyBorder="1" applyAlignment="1">
      <alignment horizontal="center" vertical="center"/>
    </xf>
    <xf numFmtId="0" fontId="5" fillId="56" borderId="21" xfId="0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ADMINISTRACION%202020-2024\CUENTA%20P&#218;BLICA%202022\2DO%20%20TRIMESTRE%202022\OTROS_FIM_04_2021\COMPLEMENTO%20%201ER%20TRIM%202022\SiMCA\SiMCA%202016\formato_asiento_bienes_in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ADMINISTRACION%202020-2024\CUENTA%20P&#218;BLICA%202022\2DO%20%20TRIMESTRE%202022\OTROS_FIM_04_2021\COMPLEMENTO%20%201ER%20TRIM%202022\SiMCA\SiMCA%202016\formato_asiento_bienes_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"/>
      <sheetName val="otros"/>
      <sheetName val="cat"/>
      <sheetName val="plan de cuentas"/>
    </sheetNames>
    <sheetDataSet>
      <sheetData sheetId="1">
        <row r="12">
          <cell r="A12" t="str">
            <v>TÍTULO DE PROPIEDAD</v>
          </cell>
        </row>
        <row r="13">
          <cell r="A13" t="str">
            <v>FACTURA</v>
          </cell>
        </row>
        <row r="14">
          <cell r="A14" t="str">
            <v>ESCRITURA</v>
          </cell>
        </row>
        <row r="15">
          <cell r="A15" t="str">
            <v>RESOLUCIÓN</v>
          </cell>
        </row>
        <row r="16">
          <cell r="A16" t="str">
            <v>ACTA DE ENTREGA RECEPCIÓN</v>
          </cell>
        </row>
        <row r="17">
          <cell r="A17" t="str">
            <v>ACTA DE CABILDO</v>
          </cell>
        </row>
        <row r="18">
          <cell r="A18" t="str">
            <v>ACTA DE DONACIÓN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 MUEBLES PARA SUBIR A SIMCA"/>
      <sheetName val="ARCHIVO FALTANTE DE DATOS"/>
      <sheetName val="IMPORTES COI MUEBLES "/>
      <sheetName val=" IMPORTES COI INMUEBLES "/>
      <sheetName val="Hoja7"/>
      <sheetName val="otros"/>
      <sheetName val="cat"/>
      <sheetName val="plan de cuentas"/>
    </sheetNames>
    <sheetDataSet>
      <sheetData sheetId="7">
        <row r="2">
          <cell r="A2" t="str">
            <v>BUENO</v>
          </cell>
        </row>
        <row r="3">
          <cell r="A3" t="str">
            <v>REGULAR</v>
          </cell>
        </row>
      </sheetData>
      <sheetData sheetId="8">
        <row r="4">
          <cell r="A4">
            <v>51101000</v>
          </cell>
        </row>
        <row r="5">
          <cell r="A5">
            <v>51102000</v>
          </cell>
        </row>
        <row r="6">
          <cell r="A6">
            <v>51201000</v>
          </cell>
        </row>
        <row r="7">
          <cell r="A7">
            <v>51301000</v>
          </cell>
        </row>
        <row r="8">
          <cell r="A8">
            <v>51401000</v>
          </cell>
        </row>
        <row r="9">
          <cell r="A9">
            <v>51501000</v>
          </cell>
        </row>
        <row r="10">
          <cell r="A10">
            <v>51502000</v>
          </cell>
        </row>
        <row r="11">
          <cell r="A11">
            <v>51901000</v>
          </cell>
        </row>
        <row r="12">
          <cell r="A12">
            <v>51902000</v>
          </cell>
        </row>
        <row r="13">
          <cell r="A13">
            <v>52101000</v>
          </cell>
        </row>
        <row r="14">
          <cell r="A14">
            <v>52102000</v>
          </cell>
        </row>
        <row r="15">
          <cell r="A15">
            <v>52201000</v>
          </cell>
        </row>
        <row r="16">
          <cell r="A16">
            <v>52301000</v>
          </cell>
        </row>
        <row r="17">
          <cell r="A17">
            <v>52302000</v>
          </cell>
        </row>
        <row r="18">
          <cell r="A18">
            <v>52901000</v>
          </cell>
        </row>
        <row r="19">
          <cell r="A19">
            <v>52902000</v>
          </cell>
        </row>
        <row r="20">
          <cell r="A20">
            <v>52903000</v>
          </cell>
        </row>
        <row r="21">
          <cell r="A21">
            <v>53101000</v>
          </cell>
        </row>
        <row r="22">
          <cell r="A22">
            <v>53102000</v>
          </cell>
        </row>
        <row r="23">
          <cell r="A23">
            <v>53103000</v>
          </cell>
        </row>
        <row r="24">
          <cell r="A24">
            <v>53201000</v>
          </cell>
        </row>
        <row r="25">
          <cell r="A25">
            <v>53202000</v>
          </cell>
        </row>
        <row r="26">
          <cell r="A26">
            <v>53203000</v>
          </cell>
        </row>
        <row r="27">
          <cell r="A27">
            <v>54101000</v>
          </cell>
        </row>
        <row r="28">
          <cell r="A28">
            <v>54102000</v>
          </cell>
        </row>
        <row r="29">
          <cell r="A29">
            <v>54103000</v>
          </cell>
        </row>
        <row r="30">
          <cell r="A30">
            <v>54201000</v>
          </cell>
        </row>
        <row r="31">
          <cell r="A31">
            <v>54202000</v>
          </cell>
        </row>
        <row r="32">
          <cell r="A32">
            <v>54301000</v>
          </cell>
        </row>
        <row r="33">
          <cell r="A33">
            <v>54401000</v>
          </cell>
        </row>
        <row r="34">
          <cell r="A34">
            <v>54501000</v>
          </cell>
        </row>
        <row r="35">
          <cell r="A35">
            <v>54901000</v>
          </cell>
        </row>
        <row r="36">
          <cell r="A36">
            <v>54902000</v>
          </cell>
        </row>
        <row r="37">
          <cell r="A37">
            <v>55101000</v>
          </cell>
        </row>
        <row r="38">
          <cell r="A38">
            <v>55102000</v>
          </cell>
        </row>
        <row r="39">
          <cell r="A39">
            <v>56101000</v>
          </cell>
        </row>
        <row r="40">
          <cell r="A40">
            <v>56102000</v>
          </cell>
        </row>
        <row r="41">
          <cell r="A41">
            <v>56201000</v>
          </cell>
        </row>
        <row r="42">
          <cell r="A42">
            <v>56202000</v>
          </cell>
        </row>
        <row r="43">
          <cell r="A43">
            <v>56301000</v>
          </cell>
        </row>
        <row r="44">
          <cell r="A44">
            <v>56302000</v>
          </cell>
        </row>
        <row r="45">
          <cell r="A45">
            <v>56401000</v>
          </cell>
        </row>
        <row r="46">
          <cell r="A46">
            <v>56501000</v>
          </cell>
        </row>
        <row r="47">
          <cell r="A47">
            <v>56502000</v>
          </cell>
        </row>
        <row r="48">
          <cell r="A48">
            <v>56601000</v>
          </cell>
        </row>
        <row r="49">
          <cell r="A49">
            <v>56602000</v>
          </cell>
        </row>
        <row r="50">
          <cell r="A50">
            <v>56701000</v>
          </cell>
        </row>
        <row r="51">
          <cell r="A51">
            <v>56702000</v>
          </cell>
        </row>
        <row r="52">
          <cell r="A52">
            <v>56901000</v>
          </cell>
        </row>
        <row r="53">
          <cell r="A53">
            <v>56902000</v>
          </cell>
        </row>
        <row r="54">
          <cell r="A54">
            <v>56903000</v>
          </cell>
        </row>
        <row r="55">
          <cell r="A55">
            <v>56904000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L63"/>
  <sheetViews>
    <sheetView tabSelected="1" view="pageBreakPreview" zoomScale="115" zoomScaleSheetLayoutView="115" zoomScalePageLayoutView="0" workbookViewId="0" topLeftCell="A1">
      <selection activeCell="E21" sqref="E21"/>
    </sheetView>
  </sheetViews>
  <sheetFormatPr defaultColWidth="11.421875" defaultRowHeight="12.75"/>
  <cols>
    <col min="1" max="1" width="6.00390625" style="2" customWidth="1"/>
    <col min="2" max="2" width="37.57421875" style="2" customWidth="1"/>
    <col min="3" max="3" width="16.00390625" style="14" customWidth="1"/>
    <col min="4" max="4" width="15.421875" style="14" customWidth="1"/>
    <col min="5" max="5" width="15.7109375" style="14" customWidth="1"/>
    <col min="6" max="6" width="15.28125" style="14" customWidth="1"/>
    <col min="7" max="7" width="8.421875" style="15" customWidth="1"/>
    <col min="8" max="8" width="15.140625" style="14" customWidth="1"/>
    <col min="9" max="9" width="15.28125" style="14" customWidth="1"/>
    <col min="10" max="10" width="14.421875" style="14" customWidth="1"/>
    <col min="11" max="11" width="17.421875" style="14" bestFit="1" customWidth="1"/>
    <col min="12" max="12" width="10.421875" style="15" customWidth="1"/>
    <col min="13" max="16384" width="11.421875" style="2" customWidth="1"/>
  </cols>
  <sheetData>
    <row r="1" spans="2:12" ht="15.75">
      <c r="B1" s="75" t="s">
        <v>26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2:12" ht="15.75">
      <c r="B2" s="7"/>
      <c r="C2" s="5"/>
      <c r="D2" s="5"/>
      <c r="E2" s="5"/>
      <c r="F2" s="5"/>
      <c r="G2" s="16"/>
      <c r="H2" s="5"/>
      <c r="I2" s="5"/>
      <c r="J2" s="5"/>
      <c r="K2" s="5"/>
      <c r="L2" s="16"/>
    </row>
    <row r="3" spans="2:12" ht="15.75">
      <c r="B3" s="75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2:12" ht="16.5">
      <c r="B4" s="68" t="s">
        <v>77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2" ht="16.5">
      <c r="B5" s="69" t="s">
        <v>58</v>
      </c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2:12" ht="15.75">
      <c r="B6" s="3" t="s">
        <v>15</v>
      </c>
      <c r="C6" s="4"/>
      <c r="D6" s="4"/>
      <c r="E6" s="4"/>
      <c r="F6" s="4"/>
      <c r="G6" s="6"/>
      <c r="H6" s="4"/>
      <c r="I6" s="4"/>
      <c r="J6" s="4"/>
      <c r="K6" s="4"/>
      <c r="L6" s="6"/>
    </row>
    <row r="7" spans="3:11" ht="12" customHeight="1">
      <c r="C7" s="2"/>
      <c r="D7" s="70" t="s">
        <v>1</v>
      </c>
      <c r="E7" s="70"/>
      <c r="F7" s="71"/>
      <c r="G7" s="71"/>
      <c r="H7" s="70" t="s">
        <v>2</v>
      </c>
      <c r="I7" s="70"/>
      <c r="J7" s="70"/>
      <c r="K7" s="70"/>
    </row>
    <row r="8" spans="2:12" ht="13.5" customHeight="1">
      <c r="B8" s="65" t="s">
        <v>8</v>
      </c>
      <c r="C8" s="67" t="s">
        <v>12</v>
      </c>
      <c r="D8" s="67" t="s">
        <v>13</v>
      </c>
      <c r="E8" s="67" t="s">
        <v>16</v>
      </c>
      <c r="F8" s="62" t="s">
        <v>14</v>
      </c>
      <c r="G8" s="62" t="s">
        <v>0</v>
      </c>
      <c r="H8" s="62" t="s">
        <v>22</v>
      </c>
      <c r="I8" s="62" t="s">
        <v>23</v>
      </c>
      <c r="J8" s="62" t="s">
        <v>24</v>
      </c>
      <c r="K8" s="62" t="s">
        <v>25</v>
      </c>
      <c r="L8" s="49" t="s">
        <v>9</v>
      </c>
    </row>
    <row r="9" spans="2:12" ht="30" customHeight="1">
      <c r="B9" s="66"/>
      <c r="C9" s="67"/>
      <c r="D9" s="67"/>
      <c r="E9" s="67"/>
      <c r="F9" s="62"/>
      <c r="G9" s="62"/>
      <c r="H9" s="62"/>
      <c r="I9" s="62"/>
      <c r="J9" s="62"/>
      <c r="K9" s="62"/>
      <c r="L9" s="1" t="s">
        <v>10</v>
      </c>
    </row>
    <row r="10" spans="2:12" ht="13.5">
      <c r="B10" s="8" t="s">
        <v>32</v>
      </c>
      <c r="C10" s="9">
        <f>SUM(C11:C16)</f>
        <v>11925249.5</v>
      </c>
      <c r="D10" s="9">
        <f>SUM(D11:D16)</f>
        <v>8047452.809999999</v>
      </c>
      <c r="E10" s="9">
        <f>SUM(E11:E16)</f>
        <v>476639.42</v>
      </c>
      <c r="F10" s="9">
        <f>SUM(F11:F16)</f>
        <v>4573472.43</v>
      </c>
      <c r="G10" s="18">
        <f>F10/(D10+E10)</f>
        <v>0.5365348363904318</v>
      </c>
      <c r="H10" s="9">
        <f>SUM(H11:H16)</f>
        <v>3488072.29</v>
      </c>
      <c r="I10" s="9">
        <f>SUM(I11:I16)</f>
        <v>0</v>
      </c>
      <c r="J10" s="9">
        <f>J11</f>
        <v>23598.95</v>
      </c>
      <c r="K10" s="9">
        <f>H10+I10-J10</f>
        <v>3464473.34</v>
      </c>
      <c r="L10" s="20">
        <f>F10/C10</f>
        <v>0.3835116766320067</v>
      </c>
    </row>
    <row r="11" spans="2:12" ht="13.5">
      <c r="B11" s="11" t="s">
        <v>17</v>
      </c>
      <c r="C11" s="12">
        <v>5666212.5</v>
      </c>
      <c r="D11" s="12">
        <v>5570544.5</v>
      </c>
      <c r="E11" s="10">
        <v>6639.42</v>
      </c>
      <c r="F11" s="12">
        <v>4573472.43</v>
      </c>
      <c r="G11" s="18"/>
      <c r="H11" s="10">
        <f>82271+3405801.29</f>
        <v>3488072.29</v>
      </c>
      <c r="I11" s="10">
        <v>0</v>
      </c>
      <c r="J11" s="10">
        <f>20117.79+3481.16</f>
        <v>23598.95</v>
      </c>
      <c r="K11" s="10">
        <f>H11+I11-J11</f>
        <v>3464473.34</v>
      </c>
      <c r="L11" s="20"/>
    </row>
    <row r="12" spans="2:12" ht="13.5">
      <c r="B12" s="11" t="s">
        <v>18</v>
      </c>
      <c r="C12" s="12">
        <v>4824242</v>
      </c>
      <c r="D12" s="12">
        <v>2131777.69</v>
      </c>
      <c r="E12" s="10">
        <v>0</v>
      </c>
      <c r="F12" s="12">
        <v>0</v>
      </c>
      <c r="G12" s="18"/>
      <c r="H12" s="10">
        <v>0</v>
      </c>
      <c r="I12" s="10">
        <v>0</v>
      </c>
      <c r="J12" s="10">
        <v>0</v>
      </c>
      <c r="K12" s="10">
        <v>0</v>
      </c>
      <c r="L12" s="20"/>
    </row>
    <row r="13" spans="2:12" ht="13.5">
      <c r="B13" s="11" t="s">
        <v>19</v>
      </c>
      <c r="C13" s="12">
        <v>227806</v>
      </c>
      <c r="D13" s="12">
        <v>279598.71</v>
      </c>
      <c r="E13" s="10">
        <v>470000</v>
      </c>
      <c r="F13" s="12">
        <v>0</v>
      </c>
      <c r="G13" s="18"/>
      <c r="H13" s="10">
        <v>0</v>
      </c>
      <c r="I13" s="10">
        <v>0</v>
      </c>
      <c r="J13" s="10">
        <v>0</v>
      </c>
      <c r="K13" s="10">
        <v>0</v>
      </c>
      <c r="L13" s="20"/>
    </row>
    <row r="14" spans="2:12" ht="13.5">
      <c r="B14" s="11" t="s">
        <v>20</v>
      </c>
      <c r="C14" s="12">
        <v>1206989</v>
      </c>
      <c r="D14" s="12">
        <v>64267.39</v>
      </c>
      <c r="E14" s="10">
        <v>0</v>
      </c>
      <c r="F14" s="12">
        <v>0</v>
      </c>
      <c r="G14" s="18"/>
      <c r="H14" s="10">
        <v>0</v>
      </c>
      <c r="I14" s="10">
        <v>0</v>
      </c>
      <c r="J14" s="10">
        <v>0</v>
      </c>
      <c r="K14" s="10">
        <v>0</v>
      </c>
      <c r="L14" s="20"/>
    </row>
    <row r="15" spans="2:12" ht="13.5">
      <c r="B15" s="11" t="s">
        <v>21</v>
      </c>
      <c r="C15" s="12">
        <v>0</v>
      </c>
      <c r="D15" s="12">
        <v>1264.52</v>
      </c>
      <c r="E15" s="10">
        <v>0</v>
      </c>
      <c r="F15" s="12">
        <v>0</v>
      </c>
      <c r="G15" s="18"/>
      <c r="H15" s="10">
        <v>0</v>
      </c>
      <c r="I15" s="10">
        <v>0</v>
      </c>
      <c r="J15" s="10">
        <v>0</v>
      </c>
      <c r="K15" s="10">
        <v>0</v>
      </c>
      <c r="L15" s="20"/>
    </row>
    <row r="16" spans="2:12" ht="13.5">
      <c r="B16" s="11" t="s">
        <v>39</v>
      </c>
      <c r="C16" s="12">
        <v>0</v>
      </c>
      <c r="D16" s="12">
        <v>0</v>
      </c>
      <c r="E16" s="10">
        <v>0</v>
      </c>
      <c r="F16" s="12">
        <v>0</v>
      </c>
      <c r="G16" s="18"/>
      <c r="H16" s="10">
        <v>0</v>
      </c>
      <c r="I16" s="10">
        <v>0</v>
      </c>
      <c r="J16" s="10">
        <v>0</v>
      </c>
      <c r="K16" s="10">
        <v>0</v>
      </c>
      <c r="L16" s="20"/>
    </row>
    <row r="17" spans="2:12" ht="13.5">
      <c r="B17" s="8" t="s">
        <v>76</v>
      </c>
      <c r="C17" s="9">
        <f>SUM(C18:C30)</f>
        <v>93107361</v>
      </c>
      <c r="D17" s="9">
        <f>SUM(D18:D30)</f>
        <v>26806486.34</v>
      </c>
      <c r="E17" s="9">
        <f>SUM(E18:E30)</f>
        <v>11878.84</v>
      </c>
      <c r="F17" s="9">
        <f>SUM(F18:F30)</f>
        <v>13852599.73</v>
      </c>
      <c r="G17" s="18">
        <f>F17/(D17+E17)</f>
        <v>0.5165340853934931</v>
      </c>
      <c r="H17" s="9">
        <f>SUM(H18:H29)</f>
        <v>13170087.669999998</v>
      </c>
      <c r="I17" s="9">
        <f>SUM(I18:I29)</f>
        <v>33296.15000000001</v>
      </c>
      <c r="J17" s="9">
        <f>SUM(J18:J29)</f>
        <v>230638.77999999997</v>
      </c>
      <c r="K17" s="9">
        <f>SUM(K18:K29)</f>
        <v>12972745.040000001</v>
      </c>
      <c r="L17" s="20">
        <f>F17/C17</f>
        <v>0.14878092968395915</v>
      </c>
    </row>
    <row r="18" spans="2:12" ht="13.5">
      <c r="B18" s="11" t="s">
        <v>59</v>
      </c>
      <c r="C18" s="12">
        <v>31868879</v>
      </c>
      <c r="D18" s="12">
        <v>7708418.19</v>
      </c>
      <c r="E18" s="10">
        <v>2926.8</v>
      </c>
      <c r="F18" s="12">
        <v>6618257.3</v>
      </c>
      <c r="G18" s="18">
        <f>F18/(D18+E18)</f>
        <v>0.858249411559526</v>
      </c>
      <c r="H18" s="10">
        <v>1235314.6</v>
      </c>
      <c r="I18" s="10">
        <f>700+294.73+12000</f>
        <v>12994.73</v>
      </c>
      <c r="J18" s="10">
        <f>136801.33+2892.87+12573.72+2953.72</f>
        <v>155221.63999999998</v>
      </c>
      <c r="K18" s="10">
        <f>H18+I18-J18</f>
        <v>1093087.6900000002</v>
      </c>
      <c r="L18" s="20">
        <f>F18/C18</f>
        <v>0.20767148100816474</v>
      </c>
    </row>
    <row r="19" spans="2:12" ht="13.5">
      <c r="B19" s="11" t="s">
        <v>74</v>
      </c>
      <c r="C19" s="12">
        <v>13235444</v>
      </c>
      <c r="D19" s="12">
        <v>3488238.48</v>
      </c>
      <c r="E19" s="10">
        <v>1232.17</v>
      </c>
      <c r="F19" s="12">
        <v>1249551.72</v>
      </c>
      <c r="G19" s="18">
        <f>F19/(D19+E19)</f>
        <v>0.3580920561690353</v>
      </c>
      <c r="H19" s="10">
        <v>2254741.89</v>
      </c>
      <c r="I19" s="10">
        <v>6523.79</v>
      </c>
      <c r="J19" s="10">
        <v>14384.44</v>
      </c>
      <c r="K19" s="10">
        <f aca="true" t="shared" si="0" ref="K19:K30">H19+I19-J19</f>
        <v>2246881.24</v>
      </c>
      <c r="L19" s="20">
        <f>F19/C19</f>
        <v>0.0944095052648026</v>
      </c>
    </row>
    <row r="20" spans="2:12" ht="13.5">
      <c r="B20" s="11" t="s">
        <v>60</v>
      </c>
      <c r="C20" s="12">
        <v>1255332</v>
      </c>
      <c r="D20" s="12">
        <v>364134.34</v>
      </c>
      <c r="E20" s="10">
        <v>448.19</v>
      </c>
      <c r="F20" s="12">
        <v>244243.18</v>
      </c>
      <c r="G20" s="18">
        <f>F20/(D20+E20)</f>
        <v>0.66992562699041</v>
      </c>
      <c r="H20" s="10">
        <v>120248.44</v>
      </c>
      <c r="I20" s="10">
        <v>151.56</v>
      </c>
      <c r="J20" s="10">
        <v>11.99</v>
      </c>
      <c r="K20" s="10">
        <f t="shared" si="0"/>
        <v>120388.01</v>
      </c>
      <c r="L20" s="20">
        <f>F20/C20</f>
        <v>0.19456460920298374</v>
      </c>
    </row>
    <row r="21" spans="2:12" ht="13.5">
      <c r="B21" s="11" t="s">
        <v>61</v>
      </c>
      <c r="C21" s="12">
        <v>54835</v>
      </c>
      <c r="D21" s="12">
        <v>13196.73</v>
      </c>
      <c r="E21" s="10">
        <v>8.52</v>
      </c>
      <c r="F21" s="12">
        <v>0</v>
      </c>
      <c r="G21" s="18">
        <f>F21/(D21+E21)</f>
        <v>0</v>
      </c>
      <c r="H21" s="10">
        <v>13204.64</v>
      </c>
      <c r="I21" s="10">
        <v>0.61</v>
      </c>
      <c r="J21" s="10">
        <v>0</v>
      </c>
      <c r="K21" s="10">
        <f t="shared" si="0"/>
        <v>13205.25</v>
      </c>
      <c r="L21" s="20">
        <f>F21/C21</f>
        <v>0</v>
      </c>
    </row>
    <row r="22" spans="2:12" ht="13.5">
      <c r="B22" s="11" t="s">
        <v>62</v>
      </c>
      <c r="C22" s="12">
        <v>270270</v>
      </c>
      <c r="D22" s="12">
        <v>120511.07</v>
      </c>
      <c r="E22" s="10">
        <v>67.48</v>
      </c>
      <c r="F22" s="12">
        <v>26553.63</v>
      </c>
      <c r="G22" s="18">
        <f>F22/(D22+E22)</f>
        <v>0.2202185214534426</v>
      </c>
      <c r="H22" s="10">
        <v>94020.06</v>
      </c>
      <c r="I22" s="10">
        <v>4.86</v>
      </c>
      <c r="J22" s="10">
        <v>0</v>
      </c>
      <c r="K22" s="10">
        <f t="shared" si="0"/>
        <v>94024.92</v>
      </c>
      <c r="L22" s="20">
        <f>F22/C22</f>
        <v>0.09824852924852925</v>
      </c>
    </row>
    <row r="23" spans="2:12" ht="13.5">
      <c r="B23" s="11" t="s">
        <v>63</v>
      </c>
      <c r="C23" s="12">
        <v>510916</v>
      </c>
      <c r="D23" s="12">
        <v>163964.66</v>
      </c>
      <c r="E23" s="10">
        <v>71.25</v>
      </c>
      <c r="F23" s="12">
        <v>90946.6</v>
      </c>
      <c r="G23" s="18">
        <f>F23/(D23+E23)</f>
        <v>0.5544310389109312</v>
      </c>
      <c r="H23" s="10">
        <v>74064.2</v>
      </c>
      <c r="I23" s="10">
        <v>5.13</v>
      </c>
      <c r="J23" s="10">
        <v>980.02</v>
      </c>
      <c r="K23" s="10">
        <f t="shared" si="0"/>
        <v>73089.31</v>
      </c>
      <c r="L23" s="20">
        <f>F23/C23</f>
        <v>0.1780069522191515</v>
      </c>
    </row>
    <row r="24" spans="2:12" ht="13.5">
      <c r="B24" s="11" t="s">
        <v>64</v>
      </c>
      <c r="C24" s="12">
        <v>1292946</v>
      </c>
      <c r="D24" s="12">
        <v>240932.44</v>
      </c>
      <c r="E24" s="10">
        <v>268.35</v>
      </c>
      <c r="F24" s="12">
        <v>272608.4</v>
      </c>
      <c r="G24" s="18">
        <f>F24/(D24+E24)</f>
        <v>1.1302135453204776</v>
      </c>
      <c r="H24" s="10">
        <v>3232.55</v>
      </c>
      <c r="I24" s="10">
        <v>5.25</v>
      </c>
      <c r="J24" s="10">
        <f>22.97+34636.54</f>
        <v>34659.51</v>
      </c>
      <c r="K24" s="10">
        <f t="shared" si="0"/>
        <v>-31421.710000000003</v>
      </c>
      <c r="L24" s="20">
        <f>F24/C24</f>
        <v>0.21084283489024291</v>
      </c>
    </row>
    <row r="25" spans="2:12" ht="13.5">
      <c r="B25" s="11" t="s">
        <v>65</v>
      </c>
      <c r="C25" s="12">
        <v>0</v>
      </c>
      <c r="D25" s="12">
        <v>16770.77</v>
      </c>
      <c r="E25" s="10">
        <v>11.56</v>
      </c>
      <c r="F25" s="12">
        <v>0</v>
      </c>
      <c r="G25" s="18">
        <f>F25/(D25+E25)</f>
        <v>0</v>
      </c>
      <c r="H25" s="10">
        <v>16781.5</v>
      </c>
      <c r="I25" s="10">
        <v>0.83</v>
      </c>
      <c r="J25" s="10">
        <v>0</v>
      </c>
      <c r="K25" s="10">
        <f t="shared" si="0"/>
        <v>16782.33</v>
      </c>
      <c r="L25" s="20">
        <v>0</v>
      </c>
    </row>
    <row r="26" spans="2:12" ht="13.5">
      <c r="B26" s="11" t="s">
        <v>66</v>
      </c>
      <c r="C26" s="12">
        <v>1175368</v>
      </c>
      <c r="D26" s="12">
        <v>234511.26</v>
      </c>
      <c r="E26" s="10">
        <v>276.13</v>
      </c>
      <c r="F26" s="12">
        <v>2587.96</v>
      </c>
      <c r="G26" s="18">
        <v>0</v>
      </c>
      <c r="H26" s="10">
        <v>232179.52</v>
      </c>
      <c r="I26" s="10">
        <v>19.91</v>
      </c>
      <c r="J26" s="10">
        <v>0</v>
      </c>
      <c r="K26" s="10">
        <f t="shared" si="0"/>
        <v>232199.43</v>
      </c>
      <c r="L26" s="20">
        <f>F26/C26</f>
        <v>0.002201829554658626</v>
      </c>
    </row>
    <row r="27" spans="2:12" ht="13.5">
      <c r="B27" s="11" t="s">
        <v>67</v>
      </c>
      <c r="C27" s="12">
        <v>14586232</v>
      </c>
      <c r="D27" s="12">
        <v>5244185.7</v>
      </c>
      <c r="E27" s="10">
        <v>2986.42</v>
      </c>
      <c r="F27" s="12">
        <v>0</v>
      </c>
      <c r="G27" s="18">
        <f>F27/(D27+E27)</f>
        <v>0</v>
      </c>
      <c r="H27" s="10">
        <v>5246956.6</v>
      </c>
      <c r="I27" s="10">
        <v>215.52</v>
      </c>
      <c r="J27" s="10">
        <v>0</v>
      </c>
      <c r="K27" s="10">
        <f t="shared" si="0"/>
        <v>5247172.119999999</v>
      </c>
      <c r="L27" s="20">
        <f>F27/C27</f>
        <v>0</v>
      </c>
    </row>
    <row r="28" spans="2:12" ht="13.5">
      <c r="B28" s="11" t="s">
        <v>68</v>
      </c>
      <c r="C28" s="12">
        <v>26857139</v>
      </c>
      <c r="D28" s="12">
        <v>8134774.29</v>
      </c>
      <c r="E28" s="10">
        <v>2092.66</v>
      </c>
      <c r="F28" s="12">
        <v>4356517.46</v>
      </c>
      <c r="G28" s="18">
        <f>F28/(D28+E28)</f>
        <v>0.5354047800916789</v>
      </c>
      <c r="H28" s="10">
        <v>3792390.88</v>
      </c>
      <c r="I28" s="10">
        <v>13266.49</v>
      </c>
      <c r="J28" s="10">
        <v>25307.88</v>
      </c>
      <c r="K28" s="10">
        <f t="shared" si="0"/>
        <v>3780349.49</v>
      </c>
      <c r="L28" s="20">
        <f>F28/C28</f>
        <v>0.1622107797855907</v>
      </c>
    </row>
    <row r="29" spans="2:12" ht="13.5">
      <c r="B29" s="11" t="s">
        <v>69</v>
      </c>
      <c r="C29" s="12">
        <v>2000000</v>
      </c>
      <c r="D29" s="12">
        <v>1076831.13</v>
      </c>
      <c r="E29" s="10">
        <v>1489.31</v>
      </c>
      <c r="F29" s="12">
        <v>991333.48</v>
      </c>
      <c r="G29" s="18">
        <v>0</v>
      </c>
      <c r="H29" s="10">
        <v>86952.79</v>
      </c>
      <c r="I29" s="10">
        <v>107.47</v>
      </c>
      <c r="J29" s="10">
        <v>73.3</v>
      </c>
      <c r="K29" s="10">
        <f t="shared" si="0"/>
        <v>86986.95999999999</v>
      </c>
      <c r="L29" s="20">
        <f>F29/C29</f>
        <v>0.49566674</v>
      </c>
    </row>
    <row r="30" spans="2:12" ht="13.5">
      <c r="B30" s="11" t="s">
        <v>70</v>
      </c>
      <c r="C30" s="12">
        <v>0</v>
      </c>
      <c r="D30" s="12">
        <v>17.28</v>
      </c>
      <c r="E30" s="10">
        <v>0</v>
      </c>
      <c r="F30" s="12">
        <v>0</v>
      </c>
      <c r="G30" s="18">
        <v>0</v>
      </c>
      <c r="H30" s="10">
        <v>0</v>
      </c>
      <c r="I30" s="10">
        <v>0</v>
      </c>
      <c r="J30" s="10">
        <v>17.28</v>
      </c>
      <c r="K30" s="10">
        <f t="shared" si="0"/>
        <v>-17.28</v>
      </c>
      <c r="L30" s="20"/>
    </row>
    <row r="31" spans="2:12" ht="13.5">
      <c r="B31" s="8" t="s">
        <v>72</v>
      </c>
      <c r="C31" s="9">
        <f>SUM(C32:C44)</f>
        <v>21476582.249999996</v>
      </c>
      <c r="D31" s="9">
        <f>SUM(D32:D44)</f>
        <v>21476582.249999996</v>
      </c>
      <c r="E31" s="9">
        <f>SUM(E32:E44)</f>
        <v>2.33</v>
      </c>
      <c r="F31" s="9">
        <f>SUM(F32:F44)</f>
        <v>15451717.009999998</v>
      </c>
      <c r="G31" s="18"/>
      <c r="H31" s="9">
        <f>SUM(H32:H45)</f>
        <v>5239702.82</v>
      </c>
      <c r="I31" s="9">
        <f>SUM(I50:I52)</f>
        <v>10440</v>
      </c>
      <c r="J31" s="9">
        <f>SUM(J32:J45)</f>
        <v>1710.0099999999998</v>
      </c>
      <c r="K31" s="9">
        <f>SUM(K50:K52)</f>
        <v>-123373.28</v>
      </c>
      <c r="L31" s="20">
        <v>0</v>
      </c>
    </row>
    <row r="32" spans="2:12" ht="13.5">
      <c r="B32" s="11" t="s">
        <v>71</v>
      </c>
      <c r="C32" s="12">
        <v>1124055.99</v>
      </c>
      <c r="D32" s="12">
        <v>1124055.99</v>
      </c>
      <c r="E32" s="10">
        <v>1.29</v>
      </c>
      <c r="F32" s="12">
        <v>1090411.26</v>
      </c>
      <c r="G32" s="18"/>
      <c r="H32" s="10">
        <v>12581.38</v>
      </c>
      <c r="I32" s="10"/>
      <c r="J32" s="10">
        <f>38.02+1343.05</f>
        <v>1381.07</v>
      </c>
      <c r="K32" s="10">
        <v>0</v>
      </c>
      <c r="L32" s="20">
        <f>F32/C32</f>
        <v>0.9700684571771199</v>
      </c>
    </row>
    <row r="33" spans="2:12" ht="13.5">
      <c r="B33" s="11" t="s">
        <v>46</v>
      </c>
      <c r="C33" s="12">
        <v>1588116.69</v>
      </c>
      <c r="D33" s="12">
        <v>1588116.69</v>
      </c>
      <c r="E33" s="10">
        <v>1.03</v>
      </c>
      <c r="F33" s="12">
        <v>560214.86</v>
      </c>
      <c r="G33" s="18">
        <f>F33/(D33+E33)</f>
        <v>0.35275398853933826</v>
      </c>
      <c r="H33" s="10">
        <v>1026589.84</v>
      </c>
      <c r="I33" s="10">
        <v>1343.05</v>
      </c>
      <c r="J33" s="10">
        <f>0.03+30</f>
        <v>30.03</v>
      </c>
      <c r="K33" s="10">
        <f>H33+I33-J33</f>
        <v>1027902.86</v>
      </c>
      <c r="L33" s="20">
        <f aca="true" t="shared" si="1" ref="L33:L52">F33/C33</f>
        <v>0.35275421732391715</v>
      </c>
    </row>
    <row r="34" spans="2:12" ht="13.5">
      <c r="B34" s="11" t="s">
        <v>47</v>
      </c>
      <c r="C34" s="12">
        <v>2372118.65</v>
      </c>
      <c r="D34" s="12">
        <v>2372118.65</v>
      </c>
      <c r="E34" s="10">
        <v>0</v>
      </c>
      <c r="F34" s="12">
        <v>1592252.33</v>
      </c>
      <c r="G34" s="18">
        <f>F34/(D34+E34)</f>
        <v>0.6712363776575848</v>
      </c>
      <c r="H34" s="10">
        <v>29866.32</v>
      </c>
      <c r="I34" s="10">
        <v>0</v>
      </c>
      <c r="J34" s="10">
        <v>0</v>
      </c>
      <c r="K34" s="10">
        <f aca="true" t="shared" si="2" ref="K34:K45">H34+I34-J34</f>
        <v>29866.32</v>
      </c>
      <c r="L34" s="20">
        <f t="shared" si="1"/>
        <v>0.6712363776575848</v>
      </c>
    </row>
    <row r="35" spans="2:12" ht="13.5">
      <c r="B35" s="11" t="s">
        <v>48</v>
      </c>
      <c r="C35" s="12">
        <v>175976.21</v>
      </c>
      <c r="D35" s="12">
        <v>175976.21</v>
      </c>
      <c r="E35" s="10">
        <v>0</v>
      </c>
      <c r="F35" s="12">
        <v>173371.67</v>
      </c>
      <c r="G35" s="18">
        <f>F35/(D35+E35)</f>
        <v>0.9851994766792627</v>
      </c>
      <c r="H35" s="10">
        <v>2604.54</v>
      </c>
      <c r="I35" s="10">
        <v>0</v>
      </c>
      <c r="J35" s="10">
        <v>0</v>
      </c>
      <c r="K35" s="10">
        <f t="shared" si="2"/>
        <v>2604.54</v>
      </c>
      <c r="L35" s="20">
        <f t="shared" si="1"/>
        <v>0.9851994766792627</v>
      </c>
    </row>
    <row r="36" spans="2:12" ht="13.5">
      <c r="B36" s="11" t="s">
        <v>51</v>
      </c>
      <c r="C36" s="12">
        <v>13755.77</v>
      </c>
      <c r="D36" s="12">
        <v>13755.77</v>
      </c>
      <c r="E36" s="10">
        <v>0.01</v>
      </c>
      <c r="F36" s="12">
        <v>10641.5</v>
      </c>
      <c r="G36" s="18">
        <f>F36/(D36+E36)</f>
        <v>0.7736020785444373</v>
      </c>
      <c r="H36" s="10">
        <v>3114.28</v>
      </c>
      <c r="I36" s="10">
        <v>0</v>
      </c>
      <c r="J36" s="10">
        <v>0</v>
      </c>
      <c r="K36" s="10">
        <f t="shared" si="2"/>
        <v>3114.28</v>
      </c>
      <c r="L36" s="20">
        <f t="shared" si="1"/>
        <v>0.7736026409281341</v>
      </c>
    </row>
    <row r="37" spans="2:12" ht="13.5">
      <c r="B37" s="11" t="s">
        <v>49</v>
      </c>
      <c r="C37" s="12">
        <v>39312.64</v>
      </c>
      <c r="D37" s="12">
        <v>39312.64</v>
      </c>
      <c r="E37" s="10">
        <v>0</v>
      </c>
      <c r="F37" s="12">
        <v>34125.04</v>
      </c>
      <c r="G37" s="18">
        <f>F37/(D37+E37)</f>
        <v>0.8680424413114968</v>
      </c>
      <c r="H37" s="10">
        <v>5307.72</v>
      </c>
      <c r="I37" s="10">
        <v>0</v>
      </c>
      <c r="J37" s="10">
        <v>120.12</v>
      </c>
      <c r="K37" s="10">
        <f t="shared" si="2"/>
        <v>5187.6</v>
      </c>
      <c r="L37" s="20">
        <f t="shared" si="1"/>
        <v>0.8680424413114968</v>
      </c>
    </row>
    <row r="38" spans="2:12" ht="13.5">
      <c r="B38" s="11" t="s">
        <v>55</v>
      </c>
      <c r="C38" s="12">
        <v>192776.72</v>
      </c>
      <c r="D38" s="12">
        <v>192776.72</v>
      </c>
      <c r="E38" s="10">
        <v>0</v>
      </c>
      <c r="F38" s="12">
        <v>192328.64</v>
      </c>
      <c r="G38" s="18">
        <f>F38/(D38+E38)</f>
        <v>0.997675652952286</v>
      </c>
      <c r="H38" s="10">
        <v>448.08</v>
      </c>
      <c r="I38" s="10">
        <v>0</v>
      </c>
      <c r="J38" s="10"/>
      <c r="K38" s="10">
        <f t="shared" si="2"/>
        <v>448.08</v>
      </c>
      <c r="L38" s="20">
        <f t="shared" si="1"/>
        <v>0.997675652952286</v>
      </c>
    </row>
    <row r="39" spans="2:12" ht="13.5">
      <c r="B39" s="11" t="s">
        <v>50</v>
      </c>
      <c r="C39" s="12">
        <v>272731.88</v>
      </c>
      <c r="D39" s="12">
        <v>272731.88</v>
      </c>
      <c r="E39" s="10">
        <v>0</v>
      </c>
      <c r="F39" s="12">
        <v>270653.28</v>
      </c>
      <c r="G39" s="18">
        <f>F39/(D39+E39)</f>
        <v>0.9923785954175949</v>
      </c>
      <c r="H39" s="10">
        <v>2260.4</v>
      </c>
      <c r="I39" s="10">
        <v>0</v>
      </c>
      <c r="J39" s="10">
        <v>181.8</v>
      </c>
      <c r="K39" s="10">
        <f t="shared" si="2"/>
        <v>2078.6</v>
      </c>
      <c r="L39" s="20">
        <f t="shared" si="1"/>
        <v>0.9923785954175949</v>
      </c>
    </row>
    <row r="40" spans="2:12" ht="13.5">
      <c r="B40" s="11" t="s">
        <v>52</v>
      </c>
      <c r="C40" s="12">
        <v>41843.65</v>
      </c>
      <c r="D40" s="12">
        <v>41843.65</v>
      </c>
      <c r="E40" s="10">
        <v>0</v>
      </c>
      <c r="F40" s="12">
        <v>22028.4</v>
      </c>
      <c r="G40" s="18">
        <f>F40/(D40+E40)</f>
        <v>0.5264454702206907</v>
      </c>
      <c r="H40" s="10">
        <v>19815.25</v>
      </c>
      <c r="I40" s="10">
        <v>0</v>
      </c>
      <c r="J40" s="10">
        <v>0</v>
      </c>
      <c r="K40" s="10">
        <f t="shared" si="2"/>
        <v>19815.25</v>
      </c>
      <c r="L40" s="20">
        <f t="shared" si="1"/>
        <v>0.5264454702206907</v>
      </c>
    </row>
    <row r="41" spans="2:12" ht="13.5">
      <c r="B41" s="11" t="s">
        <v>56</v>
      </c>
      <c r="C41" s="12">
        <v>300453.3</v>
      </c>
      <c r="D41" s="12">
        <v>300453.3</v>
      </c>
      <c r="E41" s="10">
        <v>0</v>
      </c>
      <c r="F41" s="12">
        <v>293120.55</v>
      </c>
      <c r="G41" s="18">
        <v>0</v>
      </c>
      <c r="H41" s="10">
        <v>7332.75</v>
      </c>
      <c r="I41" s="10">
        <v>0</v>
      </c>
      <c r="J41" s="10">
        <v>0</v>
      </c>
      <c r="K41" s="10">
        <f t="shared" si="2"/>
        <v>7332.75</v>
      </c>
      <c r="L41" s="20">
        <f t="shared" si="1"/>
        <v>0.9755943768965094</v>
      </c>
    </row>
    <row r="42" spans="2:12" ht="13.5">
      <c r="B42" s="11" t="s">
        <v>53</v>
      </c>
      <c r="C42" s="12">
        <v>11195837.72</v>
      </c>
      <c r="D42" s="12">
        <v>11195837.72</v>
      </c>
      <c r="E42" s="10">
        <v>0</v>
      </c>
      <c r="F42" s="12">
        <v>11181028.01</v>
      </c>
      <c r="G42" s="18">
        <f>F42/(D42+E42)</f>
        <v>0.9986772128740715</v>
      </c>
      <c r="H42" s="10"/>
      <c r="I42" s="10">
        <v>32.38</v>
      </c>
      <c r="J42" s="10">
        <v>-3.01</v>
      </c>
      <c r="K42" s="10">
        <f t="shared" si="2"/>
        <v>35.39</v>
      </c>
      <c r="L42" s="20">
        <f t="shared" si="1"/>
        <v>0.9986772128740715</v>
      </c>
    </row>
    <row r="43" spans="2:12" ht="13.5">
      <c r="B43" s="11" t="s">
        <v>54</v>
      </c>
      <c r="C43" s="12">
        <v>4147820.54</v>
      </c>
      <c r="D43" s="12">
        <v>4147820.54</v>
      </c>
      <c r="E43" s="10">
        <v>0</v>
      </c>
      <c r="F43" s="12">
        <v>28902.86</v>
      </c>
      <c r="G43" s="18">
        <v>0</v>
      </c>
      <c r="H43" s="10">
        <v>4118917.68</v>
      </c>
      <c r="I43" s="10">
        <v>0</v>
      </c>
      <c r="J43" s="10">
        <v>0</v>
      </c>
      <c r="K43" s="10">
        <f t="shared" si="2"/>
        <v>4118917.68</v>
      </c>
      <c r="L43" s="20">
        <f t="shared" si="1"/>
        <v>0.0069682040776045725</v>
      </c>
    </row>
    <row r="44" spans="2:12" ht="13.5">
      <c r="B44" s="11" t="s">
        <v>57</v>
      </c>
      <c r="C44" s="12">
        <v>11782.49</v>
      </c>
      <c r="D44" s="12">
        <v>11782.49</v>
      </c>
      <c r="E44" s="10">
        <v>0</v>
      </c>
      <c r="F44" s="12">
        <v>2638.61</v>
      </c>
      <c r="G44" s="18">
        <v>0</v>
      </c>
      <c r="H44" s="10">
        <v>9143.88</v>
      </c>
      <c r="I44" s="10">
        <v>3454.48</v>
      </c>
      <c r="J44" s="10">
        <v>0</v>
      </c>
      <c r="K44" s="10">
        <f t="shared" si="2"/>
        <v>12598.359999999999</v>
      </c>
      <c r="L44" s="20">
        <f t="shared" si="1"/>
        <v>0.22394332607114456</v>
      </c>
    </row>
    <row r="45" spans="2:12" ht="13.5">
      <c r="B45" s="11" t="s">
        <v>75</v>
      </c>
      <c r="C45" s="12">
        <v>1720.7</v>
      </c>
      <c r="D45" s="12">
        <v>1720.7</v>
      </c>
      <c r="E45" s="10">
        <v>0</v>
      </c>
      <c r="F45" s="10">
        <v>0</v>
      </c>
      <c r="G45" s="18"/>
      <c r="H45" s="10">
        <v>1720.7</v>
      </c>
      <c r="I45" s="10">
        <v>0</v>
      </c>
      <c r="J45" s="10">
        <v>0</v>
      </c>
      <c r="K45" s="10">
        <f t="shared" si="2"/>
        <v>1720.7</v>
      </c>
      <c r="L45" s="20">
        <f t="shared" si="1"/>
        <v>0</v>
      </c>
    </row>
    <row r="46" spans="2:12" ht="13.5">
      <c r="B46" s="8" t="s">
        <v>73</v>
      </c>
      <c r="C46" s="9">
        <f>SUM(C47:C52)</f>
        <v>0</v>
      </c>
      <c r="D46" s="9">
        <f>SUM(D47:D52)</f>
        <v>0</v>
      </c>
      <c r="E46" s="9">
        <f>SUM(E47:E52)</f>
        <v>1262.48</v>
      </c>
      <c r="F46" s="9">
        <f>SUM(F47:F52)</f>
        <v>0</v>
      </c>
      <c r="G46" s="18"/>
      <c r="H46" s="9">
        <f>SUM(H47:H52)</f>
        <v>752056.27</v>
      </c>
      <c r="I46" s="9">
        <f>SUM(I47:I52)</f>
        <v>10440</v>
      </c>
      <c r="J46" s="9">
        <f>SUM(J47:J52)</f>
        <v>808837.38</v>
      </c>
      <c r="K46" s="9">
        <f>SUM(K47:K52)</f>
        <v>-46341.109999999986</v>
      </c>
      <c r="L46" s="9">
        <f>SUM(L47:L52)</f>
        <v>0</v>
      </c>
    </row>
    <row r="47" spans="2:12" ht="13.5">
      <c r="B47" s="11" t="s">
        <v>41</v>
      </c>
      <c r="C47" s="12">
        <v>0</v>
      </c>
      <c r="D47" s="10">
        <v>0</v>
      </c>
      <c r="E47" s="10">
        <v>0.96</v>
      </c>
      <c r="F47" s="12">
        <v>0</v>
      </c>
      <c r="G47" s="18">
        <f>F47/(D47+E47)</f>
        <v>0</v>
      </c>
      <c r="H47" s="10">
        <v>1270.22</v>
      </c>
      <c r="I47" s="10">
        <v>0</v>
      </c>
      <c r="J47" s="10">
        <v>0</v>
      </c>
      <c r="K47" s="10">
        <f aca="true" t="shared" si="3" ref="K47:K52">H47+I47-J47</f>
        <v>1270.22</v>
      </c>
      <c r="L47" s="20">
        <v>0</v>
      </c>
    </row>
    <row r="48" spans="2:12" ht="13.5">
      <c r="B48" s="11" t="s">
        <v>42</v>
      </c>
      <c r="C48" s="12">
        <v>0</v>
      </c>
      <c r="D48" s="10">
        <v>0</v>
      </c>
      <c r="E48" s="10">
        <v>0</v>
      </c>
      <c r="F48" s="12">
        <v>0</v>
      </c>
      <c r="G48" s="18">
        <v>0</v>
      </c>
      <c r="H48" s="10">
        <v>31752.28</v>
      </c>
      <c r="I48" s="10">
        <v>0</v>
      </c>
      <c r="J48" s="10">
        <v>3454.48</v>
      </c>
      <c r="K48" s="10">
        <f t="shared" si="3"/>
        <v>28297.8</v>
      </c>
      <c r="L48" s="20">
        <v>0</v>
      </c>
    </row>
    <row r="49" spans="2:12" ht="13.5">
      <c r="B49" s="11" t="s">
        <v>45</v>
      </c>
      <c r="C49" s="12">
        <v>0</v>
      </c>
      <c r="D49" s="10">
        <v>0</v>
      </c>
      <c r="E49" s="10">
        <v>0</v>
      </c>
      <c r="F49" s="12">
        <v>0</v>
      </c>
      <c r="G49" s="18">
        <v>0</v>
      </c>
      <c r="H49" s="10">
        <v>47583.44</v>
      </c>
      <c r="I49" s="10">
        <v>0</v>
      </c>
      <c r="J49" s="10">
        <v>119.29</v>
      </c>
      <c r="K49" s="10">
        <f t="shared" si="3"/>
        <v>47464.15</v>
      </c>
      <c r="L49" s="20">
        <v>0</v>
      </c>
    </row>
    <row r="50" spans="2:12" ht="13.5">
      <c r="B50" s="11" t="s">
        <v>38</v>
      </c>
      <c r="C50" s="12">
        <v>0</v>
      </c>
      <c r="D50" s="10">
        <v>0</v>
      </c>
      <c r="E50" s="10">
        <v>0</v>
      </c>
      <c r="F50" s="12">
        <v>0</v>
      </c>
      <c r="G50" s="18">
        <v>0</v>
      </c>
      <c r="H50" s="10">
        <v>9.62</v>
      </c>
      <c r="I50" s="10">
        <v>0</v>
      </c>
      <c r="J50" s="10">
        <v>0</v>
      </c>
      <c r="K50" s="10">
        <f t="shared" si="3"/>
        <v>9.62</v>
      </c>
      <c r="L50" s="20">
        <v>0</v>
      </c>
    </row>
    <row r="51" spans="2:12" ht="13.5">
      <c r="B51" s="11" t="s">
        <v>44</v>
      </c>
      <c r="C51" s="12">
        <v>0</v>
      </c>
      <c r="D51" s="9">
        <v>0</v>
      </c>
      <c r="E51" s="10">
        <f>154.66+0.16+34.05</f>
        <v>188.87</v>
      </c>
      <c r="F51" s="12">
        <v>0</v>
      </c>
      <c r="G51" s="18">
        <f>F51/(D51+E51)</f>
        <v>0</v>
      </c>
      <c r="H51" s="10">
        <f>113751.74+116+52117.85</f>
        <v>165985.59</v>
      </c>
      <c r="I51" s="10">
        <v>0</v>
      </c>
      <c r="J51" s="10">
        <v>0</v>
      </c>
      <c r="K51" s="10">
        <f t="shared" si="3"/>
        <v>165985.59</v>
      </c>
      <c r="L51" s="20">
        <v>0</v>
      </c>
    </row>
    <row r="52" spans="2:12" ht="13.5">
      <c r="B52" s="11" t="s">
        <v>40</v>
      </c>
      <c r="C52" s="12">
        <v>0</v>
      </c>
      <c r="D52" s="12">
        <v>0</v>
      </c>
      <c r="E52" s="10">
        <f>8.78+335.27+79.2+5.51+125.91+266.05+251.93</f>
        <v>1072.65</v>
      </c>
      <c r="F52" s="12">
        <v>0</v>
      </c>
      <c r="G52" s="18">
        <f>F52/(D52+E52)</f>
        <v>0</v>
      </c>
      <c r="H52" s="10">
        <f>5984.93+246598.67+58252.1+3570.51+92605.58+1792.35+96650.98</f>
        <v>505455.12</v>
      </c>
      <c r="I52" s="10">
        <f>5568+4872</f>
        <v>10440</v>
      </c>
      <c r="J52" s="10">
        <f>805263.61</f>
        <v>805263.61</v>
      </c>
      <c r="K52" s="10">
        <f t="shared" si="3"/>
        <v>-289368.49</v>
      </c>
      <c r="L52" s="20">
        <v>0</v>
      </c>
    </row>
    <row r="53" spans="2:12" ht="13.5">
      <c r="B53" s="13" t="s">
        <v>7</v>
      </c>
      <c r="C53" s="9">
        <f>C10+C17+C31</f>
        <v>126509192.75</v>
      </c>
      <c r="D53" s="9">
        <f>D10+D17+D31</f>
        <v>56330521.39999999</v>
      </c>
      <c r="E53" s="9">
        <f>E10+E17+E31</f>
        <v>488520.59</v>
      </c>
      <c r="F53" s="9">
        <f>F46+F31+F17+F10</f>
        <v>33877789.17</v>
      </c>
      <c r="G53" s="19"/>
      <c r="H53" s="9">
        <f>H31+H17+H10+H46</f>
        <v>22649919.049999997</v>
      </c>
      <c r="I53" s="9">
        <f>I31+I17+I10</f>
        <v>43736.15000000001</v>
      </c>
      <c r="J53" s="9">
        <f>J31+J17+J10</f>
        <v>255947.74</v>
      </c>
      <c r="K53" s="9">
        <f>K31+K17+K10</f>
        <v>16313845.100000001</v>
      </c>
      <c r="L53" s="21"/>
    </row>
    <row r="54" spans="2:12" ht="9" customHeight="1">
      <c r="B54" s="45"/>
      <c r="C54" s="46"/>
      <c r="D54" s="46"/>
      <c r="E54" s="46"/>
      <c r="F54" s="46"/>
      <c r="G54" s="47"/>
      <c r="H54" s="46"/>
      <c r="I54" s="46"/>
      <c r="J54" s="46"/>
      <c r="K54" s="46"/>
      <c r="L54" s="48"/>
    </row>
    <row r="55" spans="2:12" ht="12.75">
      <c r="B55" s="23"/>
      <c r="C55" s="24"/>
      <c r="D55" s="63" t="s">
        <v>11</v>
      </c>
      <c r="E55" s="63"/>
      <c r="F55" s="63"/>
      <c r="G55" s="63"/>
      <c r="H55" s="63"/>
      <c r="I55" s="63"/>
      <c r="J55" s="24"/>
      <c r="K55" s="24"/>
      <c r="L55" s="41"/>
    </row>
    <row r="56" spans="2:12" ht="13.5">
      <c r="B56" s="23"/>
      <c r="C56" s="64" t="s">
        <v>3</v>
      </c>
      <c r="D56" s="64"/>
      <c r="E56" s="72" t="s">
        <v>4</v>
      </c>
      <c r="F56" s="73"/>
      <c r="G56" s="74"/>
      <c r="H56" s="50" t="s">
        <v>43</v>
      </c>
      <c r="I56" s="25" t="s">
        <v>0</v>
      </c>
      <c r="J56" s="23"/>
      <c r="K56" s="26"/>
      <c r="L56" s="27"/>
    </row>
    <row r="57" spans="2:12" ht="13.5">
      <c r="B57" s="23"/>
      <c r="C57" s="57" t="s">
        <v>30</v>
      </c>
      <c r="D57" s="57"/>
      <c r="E57" s="58">
        <v>8200000</v>
      </c>
      <c r="F57" s="59"/>
      <c r="G57" s="60"/>
      <c r="H57" s="40">
        <v>1277125.27</v>
      </c>
      <c r="I57" s="28">
        <v>0.15</v>
      </c>
      <c r="J57" s="23"/>
      <c r="K57" s="26"/>
      <c r="L57" s="27"/>
    </row>
    <row r="58" spans="2:12" ht="13.5">
      <c r="B58" s="23"/>
      <c r="C58" s="61" t="s">
        <v>31</v>
      </c>
      <c r="D58" s="61"/>
      <c r="E58" s="58">
        <v>470000</v>
      </c>
      <c r="F58" s="59"/>
      <c r="G58" s="60"/>
      <c r="H58" s="40">
        <v>470000</v>
      </c>
      <c r="I58" s="28">
        <v>1</v>
      </c>
      <c r="J58" s="24"/>
      <c r="K58" s="26"/>
      <c r="L58" s="27"/>
    </row>
    <row r="59" spans="2:12" ht="15" customHeight="1">
      <c r="B59" s="23"/>
      <c r="C59" s="42"/>
      <c r="D59" s="42"/>
      <c r="E59" s="43"/>
      <c r="F59" s="43"/>
      <c r="G59" s="43"/>
      <c r="H59" s="43"/>
      <c r="I59" s="44"/>
      <c r="J59" s="24"/>
      <c r="K59" s="26"/>
      <c r="L59" s="27"/>
    </row>
    <row r="60" spans="2:12" ht="16.5">
      <c r="B60" s="29"/>
      <c r="C60" s="52" t="s">
        <v>5</v>
      </c>
      <c r="D60" s="52"/>
      <c r="E60" s="30"/>
      <c r="F60" s="31"/>
      <c r="G60" s="31" t="s">
        <v>27</v>
      </c>
      <c r="H60" s="32"/>
      <c r="I60" s="53" t="s">
        <v>28</v>
      </c>
      <c r="J60" s="53"/>
      <c r="K60" s="53"/>
      <c r="L60" s="33"/>
    </row>
    <row r="61" spans="2:12" ht="9.75" customHeight="1">
      <c r="B61" s="29"/>
      <c r="C61" s="34"/>
      <c r="D61" s="51"/>
      <c r="E61" s="30"/>
      <c r="F61" s="31"/>
      <c r="G61" s="35"/>
      <c r="H61" s="32"/>
      <c r="I61" s="36"/>
      <c r="J61" s="36"/>
      <c r="K61" s="37"/>
      <c r="L61" s="33"/>
    </row>
    <row r="62" spans="2:12" ht="16.5">
      <c r="B62" s="38"/>
      <c r="C62" s="52" t="s">
        <v>29</v>
      </c>
      <c r="D62" s="52"/>
      <c r="E62" s="30"/>
      <c r="F62" s="31"/>
      <c r="G62" s="31" t="s">
        <v>35</v>
      </c>
      <c r="H62" s="32"/>
      <c r="I62" s="53" t="s">
        <v>36</v>
      </c>
      <c r="J62" s="53"/>
      <c r="K62" s="53"/>
      <c r="L62" s="17"/>
    </row>
    <row r="63" spans="2:12" ht="16.5">
      <c r="B63" s="38"/>
      <c r="C63" s="54" t="s">
        <v>37</v>
      </c>
      <c r="D63" s="55"/>
      <c r="E63" s="30"/>
      <c r="F63" s="39"/>
      <c r="G63" s="39" t="s">
        <v>33</v>
      </c>
      <c r="H63" s="32"/>
      <c r="I63" s="56" t="s">
        <v>34</v>
      </c>
      <c r="J63" s="56"/>
      <c r="K63" s="56"/>
      <c r="L63" s="22"/>
    </row>
  </sheetData>
  <sheetProtection/>
  <mergeCells count="29">
    <mergeCell ref="B1:L1"/>
    <mergeCell ref="B3:L3"/>
    <mergeCell ref="B4:L4"/>
    <mergeCell ref="B5:L5"/>
    <mergeCell ref="D7:G7"/>
    <mergeCell ref="H7:K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D55:I55"/>
    <mergeCell ref="C56:D56"/>
    <mergeCell ref="E56:G56"/>
    <mergeCell ref="C57:D57"/>
    <mergeCell ref="E57:G57"/>
    <mergeCell ref="C58:D58"/>
    <mergeCell ref="E58:G58"/>
    <mergeCell ref="C60:D60"/>
    <mergeCell ref="I60:K60"/>
    <mergeCell ref="C62:D62"/>
    <mergeCell ref="I62:K62"/>
    <mergeCell ref="C63:D63"/>
    <mergeCell ref="I63:K63"/>
  </mergeCells>
  <printOptions/>
  <pageMargins left="0.4330708661417323" right="0.4330708661417323" top="0.1968503937007874" bottom="0.2362204724409449" header="0" footer="0"/>
  <pageSetup fitToHeight="2" horizontalDpi="600" verticalDpi="600" orientation="landscape" scale="62" r:id="rId1"/>
  <headerFooter alignWithMargins="0"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Usuario</cp:lastModifiedBy>
  <cp:lastPrinted>2022-10-08T17:12:58Z</cp:lastPrinted>
  <dcterms:created xsi:type="dcterms:W3CDTF">2003-11-28T15:16:07Z</dcterms:created>
  <dcterms:modified xsi:type="dcterms:W3CDTF">2023-04-18T22:01:02Z</dcterms:modified>
  <cp:category/>
  <cp:version/>
  <cp:contentType/>
  <cp:contentStatus/>
</cp:coreProperties>
</file>